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lausell/Desktop/01 Templates/Worksheets Templates/"/>
    </mc:Choice>
  </mc:AlternateContent>
  <xr:revisionPtr revIDLastSave="0" documentId="8_{6C56809B-352D-D345-896D-AD72EB455572}" xr6:coauthVersionLast="47" xr6:coauthVersionMax="47" xr10:uidLastSave="{00000000-0000-0000-0000-000000000000}"/>
  <bookViews>
    <workbookView xWindow="520" yWindow="1340" windowWidth="28100" windowHeight="17800" xr2:uid="{E315F40C-0DB1-4327-BC9E-D7DBD2889616}"/>
  </bookViews>
  <sheets>
    <sheet name="Introduction" sheetId="2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M17" i="1" l="1"/>
  <c r="M16" i="1"/>
  <c r="J17" i="1"/>
  <c r="L17" i="1" s="1"/>
  <c r="F17" i="1"/>
  <c r="K15" i="1"/>
  <c r="M15" i="1" s="1"/>
  <c r="J15" i="1"/>
  <c r="L15" i="1" s="1"/>
  <c r="F15" i="1"/>
  <c r="J16" i="1"/>
  <c r="L16" i="1" s="1"/>
  <c r="N16" i="1" s="1"/>
  <c r="F16" i="1"/>
  <c r="J30" i="1"/>
  <c r="L30" i="1" s="1"/>
  <c r="J29" i="1"/>
  <c r="L29" i="1" s="1"/>
  <c r="N29" i="1" s="1"/>
  <c r="J28" i="1"/>
  <c r="L28" i="1" s="1"/>
  <c r="N28" i="1" s="1"/>
  <c r="J27" i="1"/>
  <c r="L27" i="1" s="1"/>
  <c r="N27" i="1" s="1"/>
  <c r="K25" i="1"/>
  <c r="M25" i="1" s="1"/>
  <c r="J25" i="1"/>
  <c r="L25" i="1" s="1"/>
  <c r="F25" i="1"/>
  <c r="F23" i="1"/>
  <c r="F22" i="1"/>
  <c r="F21" i="1"/>
  <c r="F20" i="1"/>
  <c r="F18" i="1"/>
  <c r="F14" i="1"/>
  <c r="F13" i="1"/>
  <c r="F12" i="1"/>
  <c r="F11" i="1"/>
  <c r="F9" i="1"/>
  <c r="F8" i="1"/>
  <c r="F6" i="1"/>
  <c r="F7" i="1"/>
  <c r="K33" i="1"/>
  <c r="M33" i="1" s="1"/>
  <c r="J33" i="1"/>
  <c r="L33" i="1" s="1"/>
  <c r="N33" i="1" s="1"/>
  <c r="K32" i="1"/>
  <c r="M32" i="1" s="1"/>
  <c r="J32" i="1"/>
  <c r="L32" i="1" s="1"/>
  <c r="K31" i="1"/>
  <c r="J31" i="1"/>
  <c r="L31" i="1" s="1"/>
  <c r="N31" i="1" s="1"/>
  <c r="K30" i="1"/>
  <c r="M30" i="1" s="1"/>
  <c r="K24" i="1"/>
  <c r="M24" i="1" s="1"/>
  <c r="J24" i="1"/>
  <c r="L24" i="1" s="1"/>
  <c r="K23" i="1"/>
  <c r="M23" i="1" s="1"/>
  <c r="J23" i="1"/>
  <c r="L23" i="1" s="1"/>
  <c r="K22" i="1"/>
  <c r="M22" i="1" s="1"/>
  <c r="J22" i="1"/>
  <c r="L22" i="1" s="1"/>
  <c r="K21" i="1"/>
  <c r="M21" i="1" s="1"/>
  <c r="J21" i="1"/>
  <c r="L21" i="1" s="1"/>
  <c r="K20" i="1"/>
  <c r="M20" i="1" s="1"/>
  <c r="J20" i="1"/>
  <c r="L20" i="1" s="1"/>
  <c r="K18" i="1"/>
  <c r="M18" i="1" s="1"/>
  <c r="J18" i="1"/>
  <c r="L18" i="1" s="1"/>
  <c r="K14" i="1"/>
  <c r="M14" i="1" s="1"/>
  <c r="J14" i="1"/>
  <c r="L14" i="1" s="1"/>
  <c r="N14" i="1" s="1"/>
  <c r="K13" i="1"/>
  <c r="K12" i="1"/>
  <c r="M12" i="1" s="1"/>
  <c r="J12" i="1"/>
  <c r="L12" i="1" s="1"/>
  <c r="J8" i="1"/>
  <c r="L8" i="1" s="1"/>
  <c r="K11" i="1"/>
  <c r="M11" i="1" s="1"/>
  <c r="K8" i="1"/>
  <c r="M8" i="1" s="1"/>
  <c r="J11" i="1"/>
  <c r="L11" i="1" s="1"/>
  <c r="N22" i="1" l="1"/>
  <c r="N17" i="1"/>
  <c r="N23" i="1"/>
  <c r="N32" i="1"/>
  <c r="N24" i="1"/>
  <c r="N30" i="1"/>
  <c r="N20" i="1"/>
  <c r="N21" i="1"/>
  <c r="N11" i="1"/>
  <c r="N25" i="1"/>
  <c r="N8" i="1"/>
  <c r="N12" i="1"/>
  <c r="N18" i="1"/>
  <c r="N15" i="1"/>
  <c r="M13" i="1"/>
  <c r="J13" i="1"/>
  <c r="L13" i="1" s="1"/>
  <c r="N13" i="1" l="1"/>
  <c r="K9" i="1"/>
  <c r="K7" i="1"/>
  <c r="K6" i="1"/>
  <c r="M7" i="1" l="1"/>
  <c r="J7" i="1"/>
  <c r="L7" i="1" s="1"/>
  <c r="N7" i="1" s="1"/>
  <c r="M9" i="1"/>
  <c r="J9" i="1"/>
  <c r="L9" i="1" s="1"/>
  <c r="N9" i="1" s="1"/>
  <c r="M6" i="1"/>
  <c r="J6" i="1"/>
  <c r="L6" i="1" s="1"/>
  <c r="N6" i="1" s="1"/>
</calcChain>
</file>

<file path=xl/sharedStrings.xml><?xml version="1.0" encoding="utf-8"?>
<sst xmlns="http://schemas.openxmlformats.org/spreadsheetml/2006/main" count="91" uniqueCount="59">
  <si>
    <t xml:space="preserve">62.1-2019 de ASHRAE </t>
  </si>
  <si>
    <t>Vestíbulo Elevadores</t>
  </si>
  <si>
    <t>-</t>
  </si>
  <si>
    <t>Lavanderia</t>
  </si>
  <si>
    <t>SOTANO 1</t>
  </si>
  <si>
    <t>NIVEL 1</t>
  </si>
  <si>
    <t>NIVEL 2</t>
  </si>
  <si>
    <t>NIVEL 3</t>
  </si>
  <si>
    <t>Restaurante</t>
  </si>
  <si>
    <t xml:space="preserve">A room ventilation schedule (RVS), usually generated during the design phase of a project, specifies the amount of supply and outdoor air provided as well as the amount of return and exhaust air extracted from each space. Ventilation and airflow should be determined as a function of the room type, area, ceiling height, and relevant ASHRAE standard, among other factors including brand requierements. </t>
  </si>
  <si>
    <t>Un cuadro de ventilación por espacio, preparado normalmente durante la fase de diseño, define la cantidad de aire de suministro y de aire exterior proporcionada, así como la cantidad de aire de retorno y de extracción tomada de cada espacio. La ventilación y el flujo de aire se determinan según el tipo de espacio, el área, la altura de plafón y el estándar ASHRAE aplicable, además de otros factores como los requisitos de la marca.</t>
  </si>
  <si>
    <t>Lobby</t>
  </si>
  <si>
    <t>Estacionamiento Soterrado</t>
  </si>
  <si>
    <t>Nota</t>
  </si>
  <si>
    <t>Baños publicos</t>
  </si>
  <si>
    <t xml:space="preserve">Gimnasio </t>
  </si>
  <si>
    <t>Lavanderia - area chute</t>
  </si>
  <si>
    <t xml:space="preserve">Area de Prefuncion </t>
  </si>
  <si>
    <t>Ballroom</t>
  </si>
  <si>
    <t>Salon de eventos</t>
  </si>
  <si>
    <t>Boardroom</t>
  </si>
  <si>
    <t>Corridor de servicio</t>
  </si>
  <si>
    <t>Habitacion 301</t>
  </si>
  <si>
    <t>Habitacion 302</t>
  </si>
  <si>
    <t>Habitacion 303</t>
  </si>
  <si>
    <t>Pasillo de Habitaciones</t>
  </si>
  <si>
    <t>Cuarto electrico</t>
  </si>
  <si>
    <t>Cuarto de servicio</t>
  </si>
  <si>
    <t>Vestibulo de elevadores de servicio</t>
  </si>
  <si>
    <t xml:space="preserve">Mantener en presion negativa conrespecto a las areas circundantes. </t>
  </si>
  <si>
    <t xml:space="preserve">0.75 CFM por ft² como extracción continua, o ventilación controlada por sensores de CO/NO₂ con arranque automático al superar los niveles definidos, usando 0.15 CFM por ft² como caudal típico en modo bajo. Incorporar aire de reposicion segun sea necesario. </t>
  </si>
  <si>
    <t>Se acepta el usar el numero de sillas en el espacio.</t>
  </si>
  <si>
    <t>2 ACH</t>
  </si>
  <si>
    <t>Oficina Administrativa</t>
  </si>
  <si>
    <t>Area de asociados</t>
  </si>
  <si>
    <t xml:space="preserve">Comedor de Asociados </t>
  </si>
  <si>
    <t>Campana de Cocina General</t>
  </si>
  <si>
    <t>Room Name</t>
  </si>
  <si>
    <r>
      <t>Room Area (Sq. Ft.)
(ft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</si>
  <si>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Height
(ft)</t>
  </si>
  <si>
    <r>
      <t>Occupancy Density (ft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/Person)</t>
    </r>
  </si>
  <si>
    <t>Occupancy</t>
  </si>
  <si>
    <t>People Outdoor Air Rate (cfm/person)</t>
  </si>
  <si>
    <r>
      <t>Area Outdoor Air Rate (cfm/ft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</si>
  <si>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Exhuast Rate (cfm/ft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</si>
  <si>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Calculated Total Outdoor Air (cfm)</t>
  </si>
  <si>
    <t>Ventilation Schedule</t>
  </si>
  <si>
    <t>Calculated Total Exhaust (cfm)</t>
  </si>
  <si>
    <t>Designed Total Outdoor Air (cfm)</t>
  </si>
  <si>
    <t>Designed Total Exhaust (cfm)</t>
  </si>
  <si>
    <t>Room Air Balance</t>
  </si>
  <si>
    <t>Outdoor Air Unit</t>
  </si>
  <si>
    <t>DOAS 1</t>
  </si>
  <si>
    <t>DOAS 2</t>
  </si>
  <si>
    <t>DOAS 3</t>
  </si>
  <si>
    <t>DOAS 4</t>
  </si>
  <si>
    <t>MAU 1</t>
  </si>
  <si>
    <t>AHU 1</t>
  </si>
  <si>
    <t>AHU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</si>
</sst>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&quot;-&quot;"/>
    <numFmt numFmtId="165" formatCode="0.00;\-0.00;&quot;-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40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/>
    <xf numFmtId="164" fontId="1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6" fillId="0" borderId="8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2" fillId="0" borderId="2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721A-2D2D-2E43-AA58-9AE7480FA914}">
  <dimension ref="B2:G4"/>
  <sheetViews>
    <sheetView tabSelected="1" zoomScale="130" zoomScaleNormal="130" workbookViewId="0">
      <selection activeCell="G7" sqref="G7"/>
    </sheetView>
  </sheetViews>
  <sheetFormatPr baseColWidth="10" defaultRowHeight="15" x14ac:dyDescent="0.2"/>
  <sheetData>
    <row r="2" spans="2:7" ht="122" customHeight="1" x14ac:dyDescent="0.2">
      <c r="B2" s="25" t="s">
        <v>9</v>
      </c>
      <c r="C2" s="25"/>
      <c r="D2" s="25"/>
      <c r="E2" s="25"/>
      <c r="F2" s="1"/>
      <c r="G2" s="1"/>
    </row>
    <row r="4" spans="2:7" ht="120" customHeight="1" x14ac:dyDescent="0.2">
      <c r="B4" s="26" t="s">
        <v>10</v>
      </c>
      <c r="C4" s="26"/>
      <c r="D4" s="26"/>
      <c r="E4" s="26"/>
    </row>
  </sheetData>
  <mergeCells count="2"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BFF2-CB97-4906-AE19-AFF67FF22D77}">
  <dimension ref="A1:P58"/>
  <sheetViews>
    <sheetView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O33" sqref="O33"/>
    </sheetView>
  </sheetViews>
  <sheetFormatPr baseColWidth="10" defaultColWidth="9.1640625" defaultRowHeight="16" x14ac:dyDescent="0.2"/>
  <cols>
    <col min="1" max="1" width="4.1640625" style="2" customWidth="1"/>
    <col min="2" max="2" width="30" style="2" customWidth="1"/>
    <col min="3" max="3" width="8.1640625" style="3" customWidth="1"/>
    <col min="4" max="4" width="6.83203125" style="3" bestFit="1" customWidth="1"/>
    <col min="5" max="6" width="12.83203125" style="3" customWidth="1"/>
    <col min="7" max="7" width="12" style="19" customWidth="1"/>
    <col min="8" max="8" width="12.1640625" style="19" customWidth="1"/>
    <col min="9" max="9" width="13.1640625" style="19" customWidth="1"/>
    <col min="10" max="11" width="11.1640625" style="2" customWidth="1"/>
    <col min="12" max="12" width="13.5" style="2" customWidth="1"/>
    <col min="13" max="13" width="14" style="3" customWidth="1"/>
    <col min="14" max="14" width="15.1640625" style="4" bestFit="1" customWidth="1"/>
    <col min="15" max="15" width="15.1640625" style="4" customWidth="1"/>
    <col min="16" max="16" width="13.83203125" style="3" customWidth="1"/>
    <col min="17" max="16384" width="9.1640625" style="2"/>
  </cols>
  <sheetData>
    <row r="1" spans="1:16" ht="17" thickBot="1" x14ac:dyDescent="0.25"/>
    <row r="2" spans="1:16" ht="60.75" customHeight="1" thickBot="1" x14ac:dyDescent="0.25">
      <c r="B2" s="27" t="s">
        <v>46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ht="15" customHeight="1" thickBot="1" x14ac:dyDescent="0.25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s="12" customFormat="1" ht="73.5" customHeight="1" thickBot="1" x14ac:dyDescent="0.25">
      <c r="A4" s="5"/>
      <c r="B4" s="6" t="s">
        <v>37</v>
      </c>
      <c r="C4" s="8" t="s">
        <v>38</v>
      </c>
      <c r="D4" s="8" t="s">
        <v>39</v>
      </c>
      <c r="E4" s="7" t="s">
        <v>40</v>
      </c>
      <c r="F4" s="7" t="s">
        <v>41</v>
      </c>
      <c r="G4" s="20" t="s">
        <v>42</v>
      </c>
      <c r="H4" s="7" t="s">
        <v>43</v>
      </c>
      <c r="I4" s="7" t="s">
        <v>44</v>
      </c>
      <c r="J4" s="9" t="s">
        <v>45</v>
      </c>
      <c r="K4" s="9" t="s">
        <v>47</v>
      </c>
      <c r="L4" s="9" t="s">
        <v>48</v>
      </c>
      <c r="M4" s="9" t="s">
        <v>49</v>
      </c>
      <c r="N4" s="10" t="s">
        <v>50</v>
      </c>
      <c r="O4" s="10" t="s">
        <v>51</v>
      </c>
      <c r="P4" s="11" t="s">
        <v>13</v>
      </c>
    </row>
    <row r="5" spans="1:16" s="12" customFormat="1" ht="15" customHeight="1" thickBot="1" x14ac:dyDescent="0.25">
      <c r="B5" s="30" t="s">
        <v>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</row>
    <row r="6" spans="1:16" s="12" customFormat="1" x14ac:dyDescent="0.2">
      <c r="B6" s="13" t="s">
        <v>12</v>
      </c>
      <c r="C6" s="14">
        <v>30000</v>
      </c>
      <c r="D6" s="14">
        <v>12</v>
      </c>
      <c r="E6" s="14">
        <v>0</v>
      </c>
      <c r="F6" s="14">
        <f>IFERROR(C6/E6,0)</f>
        <v>0</v>
      </c>
      <c r="G6" s="21">
        <v>0</v>
      </c>
      <c r="H6" s="21">
        <v>0</v>
      </c>
      <c r="I6" s="21">
        <v>0.75</v>
      </c>
      <c r="J6" s="14">
        <f>IFERROR((($C6/$E6)*G6+$C6*H6),0)</f>
        <v>0</v>
      </c>
      <c r="K6" s="14">
        <f>IFERROR(C6*I6,0)</f>
        <v>22500</v>
      </c>
      <c r="L6" s="14">
        <f t="shared" ref="L6:M9" si="0">CEILING(J6,10)</f>
        <v>0</v>
      </c>
      <c r="M6" s="14">
        <f t="shared" si="0"/>
        <v>22500</v>
      </c>
      <c r="N6" s="22">
        <f>+L6-M6</f>
        <v>-22500</v>
      </c>
      <c r="O6" s="15"/>
      <c r="P6" s="16">
        <v>1</v>
      </c>
    </row>
    <row r="7" spans="1:16" s="12" customFormat="1" x14ac:dyDescent="0.2">
      <c r="B7" s="13" t="s">
        <v>1</v>
      </c>
      <c r="C7" s="14">
        <v>200</v>
      </c>
      <c r="D7" s="14">
        <v>10</v>
      </c>
      <c r="E7" s="14">
        <v>30</v>
      </c>
      <c r="F7" s="14">
        <f>IFERROR(C7/E7,0)</f>
        <v>6.666666666666667</v>
      </c>
      <c r="G7" s="21">
        <v>7.5</v>
      </c>
      <c r="H7" s="21">
        <v>0.06</v>
      </c>
      <c r="I7" s="21" t="s">
        <v>2</v>
      </c>
      <c r="J7" s="14">
        <f>IFERROR((($C7/$E7)*G7+$C7*H7),0)</f>
        <v>62</v>
      </c>
      <c r="K7" s="14">
        <f>IFERROR(C7*I7,0)</f>
        <v>0</v>
      </c>
      <c r="L7" s="14">
        <f t="shared" si="0"/>
        <v>70</v>
      </c>
      <c r="M7" s="14">
        <f t="shared" si="0"/>
        <v>0</v>
      </c>
      <c r="N7" s="22">
        <f t="shared" ref="N7:N33" si="1">+L7-M7</f>
        <v>70</v>
      </c>
      <c r="O7" s="15"/>
      <c r="P7" s="16"/>
    </row>
    <row r="8" spans="1:16" s="12" customFormat="1" x14ac:dyDescent="0.2">
      <c r="B8" s="13" t="s">
        <v>3</v>
      </c>
      <c r="C8" s="14">
        <v>2200</v>
      </c>
      <c r="D8" s="14">
        <v>10</v>
      </c>
      <c r="E8" s="14">
        <v>30</v>
      </c>
      <c r="F8" s="14">
        <f>IFERROR(C8/E8,0)</f>
        <v>73.333333333333329</v>
      </c>
      <c r="G8" s="21">
        <v>5</v>
      </c>
      <c r="H8" s="21">
        <v>0.12</v>
      </c>
      <c r="I8" s="21" t="s">
        <v>2</v>
      </c>
      <c r="J8" s="14">
        <f>IFERROR((($C8/$E8)*G8+$C8*H8),0)</f>
        <v>630.66666666666663</v>
      </c>
      <c r="K8" s="14">
        <f>IFERROR(C8*I8,0)</f>
        <v>0</v>
      </c>
      <c r="L8" s="14">
        <f t="shared" si="0"/>
        <v>640</v>
      </c>
      <c r="M8" s="14">
        <f t="shared" si="0"/>
        <v>0</v>
      </c>
      <c r="N8" s="22">
        <f t="shared" si="1"/>
        <v>640</v>
      </c>
      <c r="O8" s="15"/>
      <c r="P8" s="16">
        <v>2</v>
      </c>
    </row>
    <row r="9" spans="1:16" s="12" customFormat="1" ht="15.75" customHeight="1" thickBot="1" x14ac:dyDescent="0.25">
      <c r="B9" s="13" t="s">
        <v>16</v>
      </c>
      <c r="C9" s="14">
        <v>150</v>
      </c>
      <c r="D9" s="14">
        <v>10</v>
      </c>
      <c r="E9" s="14">
        <v>0</v>
      </c>
      <c r="F9" s="14">
        <f>IFERROR(C9/E9,0)</f>
        <v>0</v>
      </c>
      <c r="G9" s="21" t="s">
        <v>2</v>
      </c>
      <c r="H9" s="21" t="s">
        <v>2</v>
      </c>
      <c r="I9" s="21">
        <v>0.5</v>
      </c>
      <c r="J9" s="14">
        <f>IFERROR((($C9/$E9)*G9+$C9*H9),0)</f>
        <v>0</v>
      </c>
      <c r="K9" s="14">
        <f>IFERROR(C9*I9,0)</f>
        <v>75</v>
      </c>
      <c r="L9" s="14">
        <f t="shared" si="0"/>
        <v>0</v>
      </c>
      <c r="M9" s="14">
        <f t="shared" si="0"/>
        <v>80</v>
      </c>
      <c r="N9" s="22">
        <f t="shared" si="1"/>
        <v>-80</v>
      </c>
      <c r="O9" s="15"/>
      <c r="P9" s="16">
        <v>1.6666666666666667</v>
      </c>
    </row>
    <row r="10" spans="1:16" s="12" customFormat="1" thickBot="1" x14ac:dyDescent="0.25"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</row>
    <row r="11" spans="1:16" s="12" customFormat="1" ht="15.75" customHeight="1" x14ac:dyDescent="0.2">
      <c r="B11" s="13" t="s">
        <v>11</v>
      </c>
      <c r="C11" s="14">
        <v>3000</v>
      </c>
      <c r="D11" s="14">
        <v>20</v>
      </c>
      <c r="E11" s="14">
        <v>30</v>
      </c>
      <c r="F11" s="14">
        <f t="shared" ref="F11:F18" si="2">IFERROR(C11/E11,0)</f>
        <v>100</v>
      </c>
      <c r="G11" s="21">
        <v>7.5</v>
      </c>
      <c r="H11" s="21">
        <v>0.06</v>
      </c>
      <c r="I11" s="21">
        <v>0</v>
      </c>
      <c r="J11" s="14">
        <f>IFERROR((($C11/$E11)*G11+$C11*H11),0)</f>
        <v>930</v>
      </c>
      <c r="K11" s="14">
        <f>IFERROR(C11*I11,0)</f>
        <v>0</v>
      </c>
      <c r="L11" s="14">
        <f>CEILING(J11,10)</f>
        <v>930</v>
      </c>
      <c r="M11" s="14">
        <f t="shared" ref="M11" si="3">CEILING(K11,10)</f>
        <v>0</v>
      </c>
      <c r="N11" s="22">
        <f t="shared" si="1"/>
        <v>930</v>
      </c>
      <c r="O11" s="15" t="s">
        <v>57</v>
      </c>
      <c r="P11" s="16"/>
    </row>
    <row r="12" spans="1:16" x14ac:dyDescent="0.2">
      <c r="B12" s="13" t="s">
        <v>8</v>
      </c>
      <c r="C12" s="14">
        <v>2200</v>
      </c>
      <c r="D12" s="14">
        <v>20</v>
      </c>
      <c r="E12" s="14">
        <v>10</v>
      </c>
      <c r="F12" s="14">
        <f t="shared" si="2"/>
        <v>220</v>
      </c>
      <c r="G12" s="21">
        <v>7.5</v>
      </c>
      <c r="H12" s="21">
        <v>0.18</v>
      </c>
      <c r="I12" s="21" t="s">
        <v>2</v>
      </c>
      <c r="J12" s="14">
        <f>IFERROR((($C12/$E12)*G12+$C12*H12),0)</f>
        <v>2046</v>
      </c>
      <c r="K12" s="14">
        <f>IFERROR(C12*I12,0)</f>
        <v>0</v>
      </c>
      <c r="L12" s="14">
        <f>CEILING(J12,10)</f>
        <v>2050</v>
      </c>
      <c r="M12" s="14">
        <f>CEILING(K12,10)</f>
        <v>0</v>
      </c>
      <c r="N12" s="22">
        <f t="shared" si="1"/>
        <v>2050</v>
      </c>
      <c r="O12" s="15" t="s">
        <v>57</v>
      </c>
      <c r="P12" s="16">
        <v>3</v>
      </c>
    </row>
    <row r="13" spans="1:16" s="12" customFormat="1" ht="15.75" customHeight="1" x14ac:dyDescent="0.2">
      <c r="B13" s="13" t="s">
        <v>36</v>
      </c>
      <c r="C13" s="14">
        <f>4*18</f>
        <v>72</v>
      </c>
      <c r="D13" s="14">
        <v>10</v>
      </c>
      <c r="E13" s="14"/>
      <c r="F13" s="14">
        <f t="shared" si="2"/>
        <v>0</v>
      </c>
      <c r="G13" s="21">
        <v>0</v>
      </c>
      <c r="H13" s="21">
        <v>0</v>
      </c>
      <c r="I13" s="21">
        <v>75</v>
      </c>
      <c r="J13" s="14">
        <f>+K13*0.8</f>
        <v>4320</v>
      </c>
      <c r="K13" s="14">
        <f>IFERROR(C13*I13,0)</f>
        <v>5400</v>
      </c>
      <c r="L13" s="14">
        <f t="shared" ref="L13:L18" si="4">CEILING(J13,10)</f>
        <v>4320</v>
      </c>
      <c r="M13" s="14">
        <f t="shared" ref="M13:M14" si="5">CEILING(K13,10)</f>
        <v>5400</v>
      </c>
      <c r="N13" s="22">
        <f t="shared" si="1"/>
        <v>-1080</v>
      </c>
      <c r="O13" s="15" t="s">
        <v>56</v>
      </c>
      <c r="P13" s="16">
        <v>2</v>
      </c>
    </row>
    <row r="14" spans="1:16" s="12" customFormat="1" ht="15.75" customHeight="1" x14ac:dyDescent="0.2">
      <c r="B14" s="13" t="s">
        <v>14</v>
      </c>
      <c r="C14" s="14">
        <v>200</v>
      </c>
      <c r="D14" s="14">
        <v>8</v>
      </c>
      <c r="E14" s="14">
        <v>0</v>
      </c>
      <c r="F14" s="14">
        <f t="shared" si="2"/>
        <v>0</v>
      </c>
      <c r="G14" s="21">
        <v>0</v>
      </c>
      <c r="H14" s="21">
        <v>0</v>
      </c>
      <c r="I14" s="21">
        <v>2</v>
      </c>
      <c r="J14" s="14">
        <f>IFERROR((($C14/$E14)*G14+$C14*H14),0)</f>
        <v>0</v>
      </c>
      <c r="K14" s="14">
        <f>IFERROR(C14*I14,0)</f>
        <v>400</v>
      </c>
      <c r="L14" s="14">
        <f t="shared" si="4"/>
        <v>0</v>
      </c>
      <c r="M14" s="14">
        <f t="shared" si="5"/>
        <v>400</v>
      </c>
      <c r="N14" s="22">
        <f t="shared" si="1"/>
        <v>-400</v>
      </c>
      <c r="O14" s="15" t="s">
        <v>2</v>
      </c>
      <c r="P14" s="16">
        <v>2</v>
      </c>
    </row>
    <row r="15" spans="1:16" s="12" customFormat="1" ht="15.75" customHeight="1" x14ac:dyDescent="0.2">
      <c r="B15" s="13" t="s">
        <v>15</v>
      </c>
      <c r="C15" s="14">
        <v>2000</v>
      </c>
      <c r="D15" s="14">
        <v>10</v>
      </c>
      <c r="E15" s="14">
        <v>45</v>
      </c>
      <c r="F15" s="14">
        <f t="shared" si="2"/>
        <v>44.444444444444443</v>
      </c>
      <c r="G15" s="21">
        <v>20</v>
      </c>
      <c r="H15" s="21">
        <v>0.06</v>
      </c>
      <c r="I15" s="21" t="s">
        <v>2</v>
      </c>
      <c r="J15" s="14">
        <f>IFERROR((($C15/$E15)*G15+$C15*H15),0)</f>
        <v>1008.8888888888889</v>
      </c>
      <c r="K15" s="14">
        <f>IFERROR(C15*I15,0)</f>
        <v>0</v>
      </c>
      <c r="L15" s="14">
        <f t="shared" ref="L15" si="6">CEILING(J15,10)</f>
        <v>1010</v>
      </c>
      <c r="M15" s="14">
        <f t="shared" ref="M15:M18" si="7">CEILING(K15,10)</f>
        <v>0</v>
      </c>
      <c r="N15" s="22">
        <f t="shared" si="1"/>
        <v>1010</v>
      </c>
      <c r="O15" s="15" t="s">
        <v>54</v>
      </c>
      <c r="P15" s="16"/>
    </row>
    <row r="16" spans="1:16" s="12" customFormat="1" ht="15.75" customHeight="1" x14ac:dyDescent="0.2">
      <c r="B16" s="13" t="s">
        <v>33</v>
      </c>
      <c r="C16" s="14">
        <v>800</v>
      </c>
      <c r="D16" s="14">
        <v>8</v>
      </c>
      <c r="E16" s="14">
        <v>100</v>
      </c>
      <c r="F16" s="14">
        <f t="shared" si="2"/>
        <v>8</v>
      </c>
      <c r="G16" s="21">
        <v>5</v>
      </c>
      <c r="H16" s="21">
        <v>0.06</v>
      </c>
      <c r="I16" s="21">
        <v>0</v>
      </c>
      <c r="J16" s="14">
        <f>IFERROR((($C16/$E16)*G16+$C16*H16),0)</f>
        <v>88</v>
      </c>
      <c r="K16" s="14"/>
      <c r="L16" s="14">
        <f t="shared" si="4"/>
        <v>90</v>
      </c>
      <c r="M16" s="14">
        <f t="shared" si="7"/>
        <v>0</v>
      </c>
      <c r="N16" s="22">
        <f t="shared" si="1"/>
        <v>90</v>
      </c>
      <c r="O16" s="15" t="s">
        <v>55</v>
      </c>
      <c r="P16" s="16"/>
    </row>
    <row r="17" spans="2:16" s="12" customFormat="1" ht="15.75" customHeight="1" x14ac:dyDescent="0.2">
      <c r="B17" s="13" t="s">
        <v>34</v>
      </c>
      <c r="C17" s="14">
        <v>1200</v>
      </c>
      <c r="D17" s="14">
        <v>10</v>
      </c>
      <c r="E17" s="14">
        <v>100</v>
      </c>
      <c r="F17" s="14">
        <f t="shared" si="2"/>
        <v>12</v>
      </c>
      <c r="G17" s="21">
        <v>5</v>
      </c>
      <c r="H17" s="21">
        <v>0.06</v>
      </c>
      <c r="I17" s="21">
        <v>0</v>
      </c>
      <c r="J17" s="14">
        <f>IFERROR((($C17/$E17)*G17+$C17*H17),0)</f>
        <v>132</v>
      </c>
      <c r="K17" s="14"/>
      <c r="L17" s="14">
        <f t="shared" ref="L17" si="8">CEILING(J17,10)</f>
        <v>140</v>
      </c>
      <c r="M17" s="14">
        <f t="shared" si="7"/>
        <v>0</v>
      </c>
      <c r="N17" s="22">
        <f t="shared" si="1"/>
        <v>140</v>
      </c>
      <c r="O17" s="15" t="s">
        <v>55</v>
      </c>
      <c r="P17" s="16"/>
    </row>
    <row r="18" spans="2:16" s="12" customFormat="1" ht="15.75" customHeight="1" thickBot="1" x14ac:dyDescent="0.25">
      <c r="B18" s="13" t="s">
        <v>35</v>
      </c>
      <c r="C18" s="14">
        <v>750</v>
      </c>
      <c r="D18" s="14">
        <v>10</v>
      </c>
      <c r="E18" s="14">
        <v>10</v>
      </c>
      <c r="F18" s="14">
        <f t="shared" si="2"/>
        <v>75</v>
      </c>
      <c r="G18" s="21">
        <v>7.5</v>
      </c>
      <c r="H18" s="21">
        <v>0.06</v>
      </c>
      <c r="I18" s="21" t="s">
        <v>2</v>
      </c>
      <c r="J18" s="14">
        <f>IFERROR((($C18/$E18)*G18+$C18*H18),0)</f>
        <v>607.5</v>
      </c>
      <c r="K18" s="14">
        <f>IFERROR(C18*I18,0)</f>
        <v>0</v>
      </c>
      <c r="L18" s="14">
        <f t="shared" si="4"/>
        <v>610</v>
      </c>
      <c r="M18" s="14">
        <f t="shared" si="7"/>
        <v>0</v>
      </c>
      <c r="N18" s="22">
        <f t="shared" si="1"/>
        <v>610</v>
      </c>
      <c r="O18" s="15" t="s">
        <v>55</v>
      </c>
      <c r="P18" s="16">
        <v>3</v>
      </c>
    </row>
    <row r="19" spans="2:16" thickBot="1" x14ac:dyDescent="0.25">
      <c r="B19" s="30" t="s">
        <v>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</row>
    <row r="20" spans="2:16" ht="15" customHeight="1" x14ac:dyDescent="0.2">
      <c r="B20" s="17" t="s">
        <v>17</v>
      </c>
      <c r="C20" s="18">
        <v>1650</v>
      </c>
      <c r="D20" s="18">
        <v>20</v>
      </c>
      <c r="E20" s="18">
        <v>10</v>
      </c>
      <c r="F20" s="14">
        <f t="shared" ref="F20:F23" si="9">IFERROR(C20/E20,0)</f>
        <v>165</v>
      </c>
      <c r="G20" s="21">
        <v>7.5</v>
      </c>
      <c r="H20" s="21">
        <v>0.06</v>
      </c>
      <c r="I20" s="21" t="s">
        <v>2</v>
      </c>
      <c r="J20" s="14">
        <f t="shared" ref="J20:J25" si="10">IFERROR((($C20/$E20)*G20+$C20*H20),0)</f>
        <v>1336.5</v>
      </c>
      <c r="K20" s="14">
        <f t="shared" ref="K20:K25" si="11">IFERROR(C20*I20,0)</f>
        <v>0</v>
      </c>
      <c r="L20" s="14">
        <f t="shared" ref="L20:L25" si="12">CEILING(J20,10)</f>
        <v>1340</v>
      </c>
      <c r="M20" s="14">
        <f t="shared" ref="M20:M25" si="13">CEILING(K20,10)</f>
        <v>0</v>
      </c>
      <c r="N20" s="22">
        <f t="shared" si="1"/>
        <v>1340</v>
      </c>
      <c r="O20" s="15" t="s">
        <v>53</v>
      </c>
      <c r="P20" s="16"/>
    </row>
    <row r="21" spans="2:16" ht="15" customHeight="1" x14ac:dyDescent="0.2">
      <c r="B21" s="17" t="s">
        <v>18</v>
      </c>
      <c r="C21" s="18">
        <v>3500</v>
      </c>
      <c r="D21" s="18">
        <v>20</v>
      </c>
      <c r="E21" s="18">
        <v>10</v>
      </c>
      <c r="F21" s="14">
        <f t="shared" si="9"/>
        <v>350</v>
      </c>
      <c r="G21" s="21">
        <v>5</v>
      </c>
      <c r="H21" s="21">
        <v>0.06</v>
      </c>
      <c r="I21" s="21" t="s">
        <v>2</v>
      </c>
      <c r="J21" s="14">
        <f t="shared" si="10"/>
        <v>1960</v>
      </c>
      <c r="K21" s="14">
        <f t="shared" si="11"/>
        <v>0</v>
      </c>
      <c r="L21" s="14">
        <f t="shared" si="12"/>
        <v>1960</v>
      </c>
      <c r="M21" s="14">
        <f t="shared" si="13"/>
        <v>0</v>
      </c>
      <c r="N21" s="22">
        <f t="shared" si="1"/>
        <v>1960</v>
      </c>
      <c r="O21" s="15" t="s">
        <v>53</v>
      </c>
      <c r="P21" s="16"/>
    </row>
    <row r="22" spans="2:16" ht="15" customHeight="1" x14ac:dyDescent="0.2">
      <c r="B22" s="17" t="s">
        <v>19</v>
      </c>
      <c r="C22" s="18">
        <v>800</v>
      </c>
      <c r="D22" s="18">
        <v>10</v>
      </c>
      <c r="E22" s="18">
        <v>15</v>
      </c>
      <c r="F22" s="14">
        <f t="shared" si="9"/>
        <v>53.333333333333336</v>
      </c>
      <c r="G22" s="21">
        <v>5</v>
      </c>
      <c r="H22" s="21">
        <v>0.06</v>
      </c>
      <c r="I22" s="21" t="s">
        <v>2</v>
      </c>
      <c r="J22" s="14">
        <f t="shared" si="10"/>
        <v>314.66666666666669</v>
      </c>
      <c r="K22" s="14">
        <f t="shared" si="11"/>
        <v>0</v>
      </c>
      <c r="L22" s="14">
        <f t="shared" si="12"/>
        <v>320</v>
      </c>
      <c r="M22" s="14">
        <f t="shared" si="13"/>
        <v>0</v>
      </c>
      <c r="N22" s="22">
        <f t="shared" si="1"/>
        <v>320</v>
      </c>
      <c r="O22" s="15" t="s">
        <v>53</v>
      </c>
      <c r="P22" s="16"/>
    </row>
    <row r="23" spans="2:16" ht="15" customHeight="1" x14ac:dyDescent="0.2">
      <c r="B23" s="17" t="s">
        <v>20</v>
      </c>
      <c r="C23" s="18">
        <v>500</v>
      </c>
      <c r="D23" s="18">
        <v>10</v>
      </c>
      <c r="E23" s="18">
        <v>15</v>
      </c>
      <c r="F23" s="14">
        <f t="shared" si="9"/>
        <v>33.333333333333336</v>
      </c>
      <c r="G23" s="21">
        <v>5</v>
      </c>
      <c r="H23" s="21">
        <v>0.06</v>
      </c>
      <c r="I23" s="21" t="s">
        <v>2</v>
      </c>
      <c r="J23" s="14">
        <f t="shared" si="10"/>
        <v>196.66666666666669</v>
      </c>
      <c r="K23" s="14">
        <f t="shared" si="11"/>
        <v>0</v>
      </c>
      <c r="L23" s="14">
        <f t="shared" si="12"/>
        <v>200</v>
      </c>
      <c r="M23" s="14">
        <f t="shared" si="13"/>
        <v>0</v>
      </c>
      <c r="N23" s="22">
        <f t="shared" si="1"/>
        <v>200</v>
      </c>
      <c r="O23" s="15" t="s">
        <v>53</v>
      </c>
      <c r="P23" s="16"/>
    </row>
    <row r="24" spans="2:16" ht="15" customHeight="1" x14ac:dyDescent="0.2">
      <c r="B24" s="17" t="s">
        <v>21</v>
      </c>
      <c r="C24" s="18">
        <v>1200</v>
      </c>
      <c r="D24" s="18">
        <v>10</v>
      </c>
      <c r="E24" s="18">
        <v>15</v>
      </c>
      <c r="F24" s="14">
        <v>0</v>
      </c>
      <c r="G24" s="21">
        <v>0</v>
      </c>
      <c r="H24" s="21">
        <v>0.06</v>
      </c>
      <c r="I24" s="21" t="s">
        <v>2</v>
      </c>
      <c r="J24" s="14">
        <f t="shared" si="10"/>
        <v>72</v>
      </c>
      <c r="K24" s="14">
        <f t="shared" si="11"/>
        <v>0</v>
      </c>
      <c r="L24" s="14">
        <f t="shared" si="12"/>
        <v>80</v>
      </c>
      <c r="M24" s="14">
        <f t="shared" si="13"/>
        <v>0</v>
      </c>
      <c r="N24" s="22">
        <f t="shared" si="1"/>
        <v>80</v>
      </c>
      <c r="O24" s="15" t="s">
        <v>58</v>
      </c>
      <c r="P24" s="16"/>
    </row>
    <row r="25" spans="2:16" ht="15" customHeight="1" thickBot="1" x14ac:dyDescent="0.25">
      <c r="B25" s="13" t="s">
        <v>14</v>
      </c>
      <c r="C25" s="14">
        <v>600</v>
      </c>
      <c r="D25" s="14">
        <v>8</v>
      </c>
      <c r="E25" s="14">
        <v>0</v>
      </c>
      <c r="F25" s="14">
        <f>IFERROR(C25/E25,0)</f>
        <v>0</v>
      </c>
      <c r="G25" s="21">
        <v>0</v>
      </c>
      <c r="H25" s="21">
        <v>0</v>
      </c>
      <c r="I25" s="21">
        <v>2</v>
      </c>
      <c r="J25" s="14">
        <f t="shared" si="10"/>
        <v>0</v>
      </c>
      <c r="K25" s="14">
        <f t="shared" si="11"/>
        <v>1200</v>
      </c>
      <c r="L25" s="14">
        <f t="shared" si="12"/>
        <v>0</v>
      </c>
      <c r="M25" s="14">
        <f t="shared" si="13"/>
        <v>1200</v>
      </c>
      <c r="N25" s="22">
        <f t="shared" si="1"/>
        <v>-1200</v>
      </c>
      <c r="O25" s="15" t="s">
        <v>2</v>
      </c>
      <c r="P25" s="16">
        <v>2</v>
      </c>
    </row>
    <row r="26" spans="2:16" thickBot="1" x14ac:dyDescent="0.25">
      <c r="B26" s="30" t="s">
        <v>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</row>
    <row r="27" spans="2:16" ht="15" customHeight="1" x14ac:dyDescent="0.2">
      <c r="B27" s="17" t="s">
        <v>22</v>
      </c>
      <c r="C27" s="18">
        <v>350</v>
      </c>
      <c r="D27" s="18">
        <v>9</v>
      </c>
      <c r="E27" s="18">
        <v>0</v>
      </c>
      <c r="F27" s="18">
        <v>2</v>
      </c>
      <c r="G27" s="21">
        <v>5</v>
      </c>
      <c r="H27" s="21">
        <v>0.06</v>
      </c>
      <c r="I27" s="21">
        <v>35</v>
      </c>
      <c r="J27" s="14">
        <f>+F27*G27+C27*H27</f>
        <v>31</v>
      </c>
      <c r="K27" s="14">
        <v>35</v>
      </c>
      <c r="L27" s="14">
        <f t="shared" ref="L27:L33" si="14">CEILING(J27,10)</f>
        <v>40</v>
      </c>
      <c r="M27" s="14">
        <v>35</v>
      </c>
      <c r="N27" s="22">
        <f t="shared" si="1"/>
        <v>5</v>
      </c>
      <c r="O27" s="15" t="s">
        <v>52</v>
      </c>
      <c r="P27" s="16"/>
    </row>
    <row r="28" spans="2:16" ht="15" customHeight="1" x14ac:dyDescent="0.2">
      <c r="B28" s="17" t="s">
        <v>23</v>
      </c>
      <c r="C28" s="18">
        <v>400</v>
      </c>
      <c r="D28" s="18">
        <v>9</v>
      </c>
      <c r="E28" s="18">
        <v>0</v>
      </c>
      <c r="F28" s="18">
        <v>2</v>
      </c>
      <c r="G28" s="21">
        <v>5</v>
      </c>
      <c r="H28" s="21">
        <v>0.06</v>
      </c>
      <c r="I28" s="21">
        <v>35</v>
      </c>
      <c r="J28" s="14">
        <f t="shared" ref="J28:J29" si="15">+F28*G28+C28*H28</f>
        <v>34</v>
      </c>
      <c r="K28" s="14">
        <v>35</v>
      </c>
      <c r="L28" s="14">
        <f t="shared" si="14"/>
        <v>40</v>
      </c>
      <c r="M28" s="14">
        <v>35</v>
      </c>
      <c r="N28" s="22">
        <f t="shared" si="1"/>
        <v>5</v>
      </c>
      <c r="O28" s="15" t="s">
        <v>52</v>
      </c>
      <c r="P28" s="16"/>
    </row>
    <row r="29" spans="2:16" ht="15" customHeight="1" x14ac:dyDescent="0.2">
      <c r="B29" s="17" t="s">
        <v>24</v>
      </c>
      <c r="C29" s="18">
        <v>500</v>
      </c>
      <c r="D29" s="18">
        <v>9</v>
      </c>
      <c r="E29" s="18">
        <v>0</v>
      </c>
      <c r="F29" s="18">
        <v>2</v>
      </c>
      <c r="G29" s="21">
        <v>5</v>
      </c>
      <c r="H29" s="21">
        <v>0.06</v>
      </c>
      <c r="I29" s="21">
        <v>35</v>
      </c>
      <c r="J29" s="14">
        <f t="shared" si="15"/>
        <v>40</v>
      </c>
      <c r="K29" s="14">
        <v>35</v>
      </c>
      <c r="L29" s="14">
        <f t="shared" si="14"/>
        <v>40</v>
      </c>
      <c r="M29" s="14">
        <v>35</v>
      </c>
      <c r="N29" s="22">
        <f t="shared" si="1"/>
        <v>5</v>
      </c>
      <c r="O29" s="15" t="s">
        <v>52</v>
      </c>
      <c r="P29" s="16"/>
    </row>
    <row r="30" spans="2:16" x14ac:dyDescent="0.2">
      <c r="B30" s="17" t="s">
        <v>25</v>
      </c>
      <c r="C30" s="18">
        <v>1000</v>
      </c>
      <c r="D30" s="18">
        <v>10</v>
      </c>
      <c r="E30" s="18">
        <v>0</v>
      </c>
      <c r="F30" s="18">
        <v>0</v>
      </c>
      <c r="G30" s="21" t="s">
        <v>2</v>
      </c>
      <c r="H30" s="21" t="s">
        <v>32</v>
      </c>
      <c r="I30" s="21" t="s">
        <v>2</v>
      </c>
      <c r="J30" s="14">
        <f>(C30*D30)*2/60</f>
        <v>333.33333333333331</v>
      </c>
      <c r="K30" s="14">
        <f>IFERROR(C30*I30,0)</f>
        <v>0</v>
      </c>
      <c r="L30" s="14">
        <f t="shared" si="14"/>
        <v>340</v>
      </c>
      <c r="M30" s="14">
        <f t="shared" ref="M30:M33" si="16">CEILING(K30,10)</f>
        <v>0</v>
      </c>
      <c r="N30" s="22">
        <f t="shared" si="1"/>
        <v>340</v>
      </c>
      <c r="O30" s="15" t="s">
        <v>52</v>
      </c>
      <c r="P30" s="16"/>
    </row>
    <row r="31" spans="2:16" x14ac:dyDescent="0.2">
      <c r="B31" s="17" t="s">
        <v>28</v>
      </c>
      <c r="C31" s="18">
        <v>200</v>
      </c>
      <c r="D31" s="18">
        <v>8</v>
      </c>
      <c r="E31" s="18">
        <v>0</v>
      </c>
      <c r="F31" s="18">
        <v>0</v>
      </c>
      <c r="G31" s="21" t="s">
        <v>2</v>
      </c>
      <c r="H31" s="21">
        <v>0</v>
      </c>
      <c r="I31" s="21" t="s">
        <v>2</v>
      </c>
      <c r="J31" s="14">
        <f>IFERROR((($C31/$E31)*G31+$C31*H31),0)</f>
        <v>0</v>
      </c>
      <c r="K31" s="14">
        <f>IFERROR(C31*I31,0)</f>
        <v>0</v>
      </c>
      <c r="L31" s="14">
        <f t="shared" si="14"/>
        <v>0</v>
      </c>
      <c r="M31" s="14">
        <v>150</v>
      </c>
      <c r="N31" s="22">
        <f t="shared" si="1"/>
        <v>-150</v>
      </c>
      <c r="O31" s="15" t="s">
        <v>52</v>
      </c>
      <c r="P31" s="16">
        <v>2</v>
      </c>
    </row>
    <row r="32" spans="2:16" ht="15" customHeight="1" x14ac:dyDescent="0.2">
      <c r="B32" s="17" t="s">
        <v>27</v>
      </c>
      <c r="C32" s="18">
        <v>140</v>
      </c>
      <c r="D32" s="18">
        <v>11</v>
      </c>
      <c r="E32" s="18">
        <v>0</v>
      </c>
      <c r="F32" s="18">
        <v>0</v>
      </c>
      <c r="G32" s="21" t="s">
        <v>2</v>
      </c>
      <c r="H32" s="21">
        <v>0</v>
      </c>
      <c r="I32" s="21">
        <v>1</v>
      </c>
      <c r="J32" s="14">
        <f>IFERROR((($C32/$E32)*G32+$C32*H32),0)</f>
        <v>0</v>
      </c>
      <c r="K32" s="14">
        <f>IFERROR(C32*I32,0)</f>
        <v>140</v>
      </c>
      <c r="L32" s="14">
        <f t="shared" si="14"/>
        <v>0</v>
      </c>
      <c r="M32" s="14">
        <f t="shared" si="16"/>
        <v>140</v>
      </c>
      <c r="N32" s="22">
        <f t="shared" si="1"/>
        <v>-140</v>
      </c>
      <c r="O32" s="15" t="s">
        <v>2</v>
      </c>
      <c r="P32" s="16">
        <v>2</v>
      </c>
    </row>
    <row r="33" spans="2:16" x14ac:dyDescent="0.2">
      <c r="B33" s="17" t="s">
        <v>26</v>
      </c>
      <c r="C33" s="18">
        <v>100</v>
      </c>
      <c r="D33" s="18">
        <v>11</v>
      </c>
      <c r="E33" s="18">
        <v>0</v>
      </c>
      <c r="F33" s="18">
        <v>0</v>
      </c>
      <c r="G33" s="21" t="s">
        <v>2</v>
      </c>
      <c r="H33" s="21">
        <v>0</v>
      </c>
      <c r="I33" s="21">
        <v>0.5</v>
      </c>
      <c r="J33" s="14">
        <f>IFERROR((($C33/$E33)*G33+$C33*H33),0)</f>
        <v>0</v>
      </c>
      <c r="K33" s="14">
        <f>IFERROR(C33*I33,0)</f>
        <v>50</v>
      </c>
      <c r="L33" s="14">
        <f t="shared" si="14"/>
        <v>0</v>
      </c>
      <c r="M33" s="14">
        <f t="shared" si="16"/>
        <v>50</v>
      </c>
      <c r="N33" s="22">
        <f t="shared" si="1"/>
        <v>-50</v>
      </c>
      <c r="O33" s="15" t="s">
        <v>2</v>
      </c>
      <c r="P33" s="16">
        <v>2</v>
      </c>
    </row>
    <row r="36" spans="2:16" x14ac:dyDescent="0.2">
      <c r="C36" s="3">
        <v>1</v>
      </c>
      <c r="D36" s="24" t="s">
        <v>30</v>
      </c>
    </row>
    <row r="37" spans="2:16" x14ac:dyDescent="0.2">
      <c r="C37" s="3">
        <v>2</v>
      </c>
      <c r="D37" s="23" t="s">
        <v>29</v>
      </c>
    </row>
    <row r="38" spans="2:16" x14ac:dyDescent="0.2">
      <c r="C38" s="3">
        <v>3</v>
      </c>
      <c r="D38" s="23" t="s">
        <v>31</v>
      </c>
    </row>
    <row r="39" spans="2:16" x14ac:dyDescent="0.2">
      <c r="D39" s="23"/>
    </row>
    <row r="40" spans="2:16" x14ac:dyDescent="0.2">
      <c r="D40" s="23"/>
    </row>
    <row r="41" spans="2:16" x14ac:dyDescent="0.2">
      <c r="D41" s="23"/>
    </row>
    <row r="42" spans="2:16" x14ac:dyDescent="0.2">
      <c r="D42" s="23"/>
    </row>
    <row r="43" spans="2:16" x14ac:dyDescent="0.2">
      <c r="D43" s="23"/>
    </row>
    <row r="44" spans="2:16" x14ac:dyDescent="0.2">
      <c r="D44" s="23"/>
    </row>
    <row r="45" spans="2:16" x14ac:dyDescent="0.2">
      <c r="D45" s="23"/>
    </row>
    <row r="46" spans="2:16" x14ac:dyDescent="0.2">
      <c r="D46" s="23"/>
    </row>
    <row r="47" spans="2:16" x14ac:dyDescent="0.2">
      <c r="D47" s="23"/>
    </row>
    <row r="48" spans="2:16" x14ac:dyDescent="0.2">
      <c r="D48" s="23"/>
    </row>
    <row r="49" spans="4:4" x14ac:dyDescent="0.2">
      <c r="D49" s="23"/>
    </row>
    <row r="50" spans="4:4" x14ac:dyDescent="0.2">
      <c r="D50" s="23"/>
    </row>
    <row r="51" spans="4:4" x14ac:dyDescent="0.2">
      <c r="D51" s="23"/>
    </row>
    <row r="52" spans="4:4" x14ac:dyDescent="0.2">
      <c r="D52" s="23"/>
    </row>
    <row r="53" spans="4:4" x14ac:dyDescent="0.2">
      <c r="D53" s="23"/>
    </row>
    <row r="54" spans="4:4" x14ac:dyDescent="0.2">
      <c r="D54" s="23"/>
    </row>
    <row r="55" spans="4:4" x14ac:dyDescent="0.2">
      <c r="D55" s="23"/>
    </row>
    <row r="56" spans="4:4" x14ac:dyDescent="0.2">
      <c r="D56" s="23"/>
    </row>
    <row r="57" spans="4:4" x14ac:dyDescent="0.2">
      <c r="D57" s="23"/>
    </row>
    <row r="58" spans="4:4" x14ac:dyDescent="0.2">
      <c r="D58" s="23"/>
    </row>
  </sheetData>
  <mergeCells count="6">
    <mergeCell ref="B2:P2"/>
    <mergeCell ref="B26:P26"/>
    <mergeCell ref="B19:P19"/>
    <mergeCell ref="B10:P10"/>
    <mergeCell ref="B3:P3"/>
    <mergeCell ref="B5:P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Lausell, Alberto</dc:creator>
  <cp:lastModifiedBy>Alberto</cp:lastModifiedBy>
  <dcterms:created xsi:type="dcterms:W3CDTF">2024-05-13T19:43:55Z</dcterms:created>
  <dcterms:modified xsi:type="dcterms:W3CDTF">2026-04-04T13:29:14Z</dcterms:modified>
</cp:coreProperties>
</file>